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312" windowWidth="15360" windowHeight="8796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5" i="1"/>
  <c r="F5"/>
  <c r="B50" l="1"/>
  <c r="H10" l="1"/>
  <c r="B34"/>
  <c r="H18"/>
  <c r="B54"/>
  <c r="B59"/>
  <c r="B61" s="1"/>
  <c r="B41"/>
  <c r="B18"/>
  <c r="C18" s="1"/>
  <c r="B10"/>
  <c r="B13" s="1"/>
  <c r="C13" s="1"/>
  <c r="B9"/>
  <c r="C9"/>
  <c r="B6"/>
  <c r="C6" s="1"/>
  <c r="C11"/>
  <c r="C12"/>
  <c r="C17"/>
  <c r="C19"/>
  <c r="C5"/>
  <c r="I29"/>
  <c r="I62"/>
  <c r="N50" s="1"/>
  <c r="N48"/>
  <c r="H17"/>
  <c r="H12"/>
  <c r="H11"/>
  <c r="H6"/>
  <c r="B7" l="1"/>
  <c r="C7" s="1"/>
  <c r="B37"/>
  <c r="B45" s="1"/>
  <c r="B35"/>
  <c r="C10"/>
  <c r="H9"/>
  <c r="H13"/>
  <c r="B15"/>
  <c r="H7"/>
  <c r="B20" l="1"/>
  <c r="C15"/>
  <c r="H15" l="1"/>
  <c r="C20"/>
  <c r="B21"/>
  <c r="C21" s="1"/>
  <c r="B22" l="1"/>
  <c r="H21"/>
  <c r="H20"/>
  <c r="C22" l="1"/>
  <c r="B24"/>
  <c r="H22" l="1"/>
</calcChain>
</file>

<file path=xl/comments1.xml><?xml version="1.0" encoding="utf-8"?>
<comments xmlns="http://schemas.openxmlformats.org/spreadsheetml/2006/main">
  <authors>
    <author>Owner</author>
    <author>PGM</author>
  </authors>
  <commentList>
    <comment ref="L3" authorId="0">
      <text>
        <r>
          <rPr>
            <b/>
            <sz val="9"/>
            <color indexed="81"/>
            <rFont val="Tahoma"/>
            <family val="2"/>
          </rPr>
          <t xml:space="preserve">Instructions:
Fill in only the Yellow boxes (including replacing Maxwell Smart with your name).  Sometimes there is a formula already in the box - sometimes not.  The formulas are there as an aid to navigation.  You can change them if you want - But it is not advised.
</t>
        </r>
      </text>
    </comment>
    <comment ref="E9" authorId="1">
      <text>
        <r>
          <rPr>
            <b/>
            <sz val="9"/>
            <color indexed="81"/>
            <rFont val="Tahoma"/>
            <family val="2"/>
          </rPr>
          <t>CSB = Common Size Basis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<sst xmlns="http://schemas.openxmlformats.org/spreadsheetml/2006/main" count="99" uniqueCount="86">
  <si>
    <t>Revenue</t>
  </si>
  <si>
    <t>Cost of Goods Sold</t>
  </si>
  <si>
    <t>Gross Profit</t>
  </si>
  <si>
    <t>General and Admin</t>
  </si>
  <si>
    <t>Depreciation and Amortization</t>
  </si>
  <si>
    <t>Total Operating Costs</t>
  </si>
  <si>
    <t>Operating Income</t>
  </si>
  <si>
    <t>Interest Income</t>
  </si>
  <si>
    <t>Interest Expense</t>
  </si>
  <si>
    <t>Pre Tax Income</t>
  </si>
  <si>
    <t>Net Income</t>
  </si>
  <si>
    <t>Common Size</t>
  </si>
  <si>
    <t>Cash</t>
  </si>
  <si>
    <t>A/R</t>
  </si>
  <si>
    <t>Other</t>
  </si>
  <si>
    <t>Total Current Assets</t>
  </si>
  <si>
    <t>PP&amp;E</t>
  </si>
  <si>
    <t>Net PP&amp;E</t>
  </si>
  <si>
    <t>Total Assets</t>
  </si>
  <si>
    <t>Inventory</t>
  </si>
  <si>
    <t>Accounts Payable</t>
  </si>
  <si>
    <t>Current portion of LTD</t>
  </si>
  <si>
    <t>LTD</t>
  </si>
  <si>
    <t>Common Stock</t>
  </si>
  <si>
    <t>Addl PIC</t>
  </si>
  <si>
    <t>Retained Earnings</t>
  </si>
  <si>
    <t>Shareholder's Equity</t>
  </si>
  <si>
    <t>Total Liabilities</t>
  </si>
  <si>
    <t>Total Current Liabilities</t>
  </si>
  <si>
    <t>Accrued Liabilities</t>
  </si>
  <si>
    <t>Total Equity and Liabilities</t>
  </si>
  <si>
    <t>Research and Development</t>
  </si>
  <si>
    <t>Depreciation</t>
  </si>
  <si>
    <t>A/P</t>
  </si>
  <si>
    <t>Accrued Liabs</t>
  </si>
  <si>
    <t>Total Cash flow from Ops</t>
  </si>
  <si>
    <t>Financing</t>
  </si>
  <si>
    <t>Net Cash Flow</t>
  </si>
  <si>
    <t>No change</t>
  </si>
  <si>
    <t>Shares Outstanding</t>
  </si>
  <si>
    <t>EPS - Basic</t>
  </si>
  <si>
    <t>EPS - Diluted</t>
  </si>
  <si>
    <t>Shares Outstanding for Diluted</t>
  </si>
  <si>
    <t>PP&amp;E  10 yr SLD</t>
  </si>
  <si>
    <t>BALANCE SHEET</t>
  </si>
  <si>
    <t>CASH FLOW STATEMENT</t>
  </si>
  <si>
    <t>INCOME STATEMENT</t>
  </si>
  <si>
    <t>Assumptions</t>
  </si>
  <si>
    <t>Points</t>
  </si>
  <si>
    <r>
      <t xml:space="preserve">A/R </t>
    </r>
    <r>
      <rPr>
        <i/>
        <sz val="10"/>
        <color indexed="48"/>
        <rFont val="Arial"/>
        <family val="2"/>
      </rPr>
      <t>(Avg Collec Period = 30 days)</t>
    </r>
  </si>
  <si>
    <r>
      <t xml:space="preserve">Inventory </t>
    </r>
    <r>
      <rPr>
        <i/>
        <sz val="10"/>
        <color indexed="48"/>
        <rFont val="Arial"/>
        <family val="2"/>
      </rPr>
      <t>(Days Inv. Held = 45)</t>
    </r>
  </si>
  <si>
    <t>Tax (35%)</t>
  </si>
  <si>
    <t>Orig Shrs</t>
  </si>
  <si>
    <t>Added</t>
  </si>
  <si>
    <t>Proceeds</t>
  </si>
  <si>
    <t>Bought from Mkt</t>
  </si>
  <si>
    <t>Net shares</t>
  </si>
  <si>
    <t>↓ $1,000,000</t>
  </si>
  <si>
    <t>B = 80 and up</t>
  </si>
  <si>
    <t>D&amp;A Stable ($ value)</t>
  </si>
  <si>
    <t>Less Accumulated Depreciation</t>
  </si>
  <si>
    <r>
      <rPr>
        <b/>
        <i/>
        <sz val="10"/>
        <color indexed="10"/>
        <rFont val="Arial"/>
        <family val="2"/>
      </rPr>
      <t>STRONG Suggestion</t>
    </r>
    <r>
      <rPr>
        <b/>
        <i/>
        <sz val="10"/>
        <rFont val="Arial"/>
        <family val="2"/>
      </rPr>
      <t xml:space="preserve"> - Completely fill in Common Size numbers</t>
    </r>
  </si>
  <si>
    <r>
      <t xml:space="preserve">R&amp;D </t>
    </r>
    <r>
      <rPr>
        <sz val="10"/>
        <rFont val="Times New Roman"/>
        <family val="1"/>
      </rPr>
      <t xml:space="preserve">↑ </t>
    </r>
    <r>
      <rPr>
        <sz val="10"/>
        <rFont val="Arial"/>
        <family val="2"/>
      </rPr>
      <t>$500,000</t>
    </r>
    <r>
      <rPr>
        <sz val="10"/>
        <rFont val="Arial"/>
        <family val="2"/>
      </rPr>
      <t xml:space="preserve"> </t>
    </r>
  </si>
  <si>
    <t>7% of Total Debt</t>
  </si>
  <si>
    <t>Days Inventory Held = Inventory ÷ Average Daily Cost of Sales</t>
  </si>
  <si>
    <t>Collec period = 25 days</t>
  </si>
  <si>
    <t>Days Inv = 40 days</t>
  </si>
  <si>
    <r>
      <t xml:space="preserve">Average collection Period = Accounts Receiable </t>
    </r>
    <r>
      <rPr>
        <i/>
        <sz val="9"/>
        <color indexed="30"/>
        <rFont val="Times New Roman"/>
        <family val="1"/>
      </rPr>
      <t>÷ Average Daily Sales</t>
    </r>
  </si>
  <si>
    <r>
      <t xml:space="preserve">Average Daily Sales = Sales </t>
    </r>
    <r>
      <rPr>
        <i/>
        <sz val="9"/>
        <color indexed="30"/>
        <rFont val="Times New Roman"/>
        <family val="1"/>
      </rPr>
      <t>÷</t>
    </r>
    <r>
      <rPr>
        <i/>
        <sz val="9"/>
        <color indexed="30"/>
        <rFont val="Arial"/>
        <family val="2"/>
      </rPr>
      <t xml:space="preserve"> 365</t>
    </r>
  </si>
  <si>
    <r>
      <t xml:space="preserve">Average Daily Sales = Cost of Goods Sold </t>
    </r>
    <r>
      <rPr>
        <i/>
        <sz val="9"/>
        <color indexed="30"/>
        <rFont val="Times New Roman"/>
        <family val="1"/>
      </rPr>
      <t>÷</t>
    </r>
    <r>
      <rPr>
        <i/>
        <sz val="9"/>
        <color indexed="30"/>
        <rFont val="Arial"/>
        <family val="2"/>
      </rPr>
      <t xml:space="preserve"> 365</t>
    </r>
  </si>
  <si>
    <t>FY 12/31</t>
  </si>
  <si>
    <t>Sales and Marketing (S&amp;M)</t>
  </si>
  <si>
    <t>↑ 10% ($ value)</t>
  </si>
  <si>
    <t>$1 Mil paid off on 1/1/15</t>
  </si>
  <si>
    <t>2016E</t>
  </si>
  <si>
    <t>12/31/15</t>
  </si>
  <si>
    <t>12/31/16E</t>
  </si>
  <si>
    <r>
      <t xml:space="preserve">S&amp;M </t>
    </r>
    <r>
      <rPr>
        <sz val="10"/>
        <rFont val="Times New Roman"/>
        <family val="1"/>
      </rPr>
      <t>↓</t>
    </r>
    <r>
      <rPr>
        <sz val="10"/>
        <rFont val="Arial"/>
        <family val="2"/>
      </rPr>
      <t xml:space="preserve"> 1.0% (CSB)</t>
    </r>
  </si>
  <si>
    <t>Same rate as previous year</t>
  </si>
  <si>
    <r>
      <t xml:space="preserve">Revenue </t>
    </r>
    <r>
      <rPr>
        <sz val="10"/>
        <rFont val="Symbol"/>
        <family val="1"/>
        <charset val="2"/>
      </rPr>
      <t>­</t>
    </r>
    <r>
      <rPr>
        <sz val="10"/>
        <rFont val="Arial"/>
        <family val="2"/>
      </rPr>
      <t xml:space="preserve"> 15%</t>
    </r>
  </si>
  <si>
    <t>G. Margins ↑ 1.0%</t>
  </si>
  <si>
    <t>G&amp;A improves 0.5% (CSB)</t>
  </si>
  <si>
    <t xml:space="preserve">5 mil common stock warrants exercisable @ $4.00, stock price for calculations = $5 </t>
  </si>
  <si>
    <t>Do not type any numbers or formulas in this column.</t>
  </si>
  <si>
    <t>Approx 4.0% of Avg. Cash</t>
  </si>
  <si>
    <t>Renny Jose Thottan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</si>
</sst>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###0"/>
    <numFmt numFmtId="167" formatCode="_(&quot;$&quot;* #,##0_);_(&quot;$&quot;* \(#,##0\);_(&quot;$&quot;* &quot;-&quot;??_);_(@_)"/>
    <numFmt numFmtId="168" formatCode="0.0%"/>
  </numFmts>
  <fonts count="26">
    <font>
      <sz val="10"/>
      <name val="Arial"/>
    </font>
    <font>
      <sz val="10"/>
      <name val="Arial"/>
      <family val="2"/>
    </font>
    <font>
      <b/>
      <sz val="14"/>
      <color indexed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10"/>
      <name val="Symbol"/>
      <family val="1"/>
      <charset val="2"/>
    </font>
    <font>
      <b/>
      <i/>
      <sz val="9"/>
      <name val="Arial"/>
      <family val="2"/>
    </font>
    <font>
      <i/>
      <sz val="10"/>
      <color indexed="4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9"/>
      <color indexed="81"/>
      <name val="Tahoma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color indexed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4"/>
      <name val="Arial"/>
      <family val="2"/>
    </font>
    <font>
      <i/>
      <sz val="9"/>
      <color indexed="30"/>
      <name val="Times New Roman"/>
      <family val="1"/>
    </font>
    <font>
      <i/>
      <sz val="9"/>
      <color indexed="3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9"/>
      <color rgb="FF0070C0"/>
      <name val="Arial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14"/>
      </left>
      <right/>
      <top style="thick">
        <color indexed="14"/>
      </top>
      <bottom style="thick">
        <color indexed="14"/>
      </bottom>
      <diagonal/>
    </border>
    <border>
      <left/>
      <right style="thick">
        <color indexed="14"/>
      </right>
      <top style="thick">
        <color indexed="14"/>
      </top>
      <bottom style="thick">
        <color indexed="1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9" fontId="1" fillId="0" borderId="0" xfId="3"/>
    <xf numFmtId="164" fontId="3" fillId="0" borderId="0" xfId="0" applyNumberFormat="1" applyFont="1"/>
    <xf numFmtId="0" fontId="0" fillId="2" borderId="0" xfId="0" applyFill="1"/>
    <xf numFmtId="165" fontId="1" fillId="0" borderId="0" xfId="1" applyNumberFormat="1"/>
    <xf numFmtId="9" fontId="1" fillId="0" borderId="0" xfId="3" applyFont="1" applyAlignment="1">
      <alignment wrapText="1"/>
    </xf>
    <xf numFmtId="0" fontId="4" fillId="0" borderId="0" xfId="0" applyFont="1"/>
    <xf numFmtId="164" fontId="3" fillId="0" borderId="0" xfId="3" applyNumberFormat="1" applyFont="1" applyAlignment="1">
      <alignment wrapText="1"/>
    </xf>
    <xf numFmtId="9" fontId="1" fillId="2" borderId="0" xfId="3" applyFont="1" applyFill="1" applyAlignment="1">
      <alignment wrapText="1"/>
    </xf>
    <xf numFmtId="166" fontId="4" fillId="0" borderId="0" xfId="1" applyNumberFormat="1" applyFont="1" applyAlignment="1">
      <alignment horizontal="right"/>
    </xf>
    <xf numFmtId="164" fontId="3" fillId="0" borderId="0" xfId="3" applyNumberFormat="1" applyFont="1"/>
    <xf numFmtId="9" fontId="1" fillId="2" borderId="0" xfId="3" applyFill="1"/>
    <xf numFmtId="165" fontId="1" fillId="0" borderId="1" xfId="1" applyNumberFormat="1" applyFont="1" applyBorder="1"/>
    <xf numFmtId="164" fontId="3" fillId="0" borderId="0" xfId="1" applyNumberFormat="1" applyFont="1"/>
    <xf numFmtId="165" fontId="4" fillId="0" borderId="0" xfId="1" applyNumberFormat="1" applyFont="1"/>
    <xf numFmtId="165" fontId="1" fillId="0" borderId="1" xfId="1" applyNumberFormat="1" applyBorder="1"/>
    <xf numFmtId="164" fontId="6" fillId="0" borderId="0" xfId="0" applyNumberFormat="1" applyFont="1"/>
    <xf numFmtId="44" fontId="4" fillId="0" borderId="0" xfId="2" applyFont="1"/>
    <xf numFmtId="0" fontId="4" fillId="2" borderId="0" xfId="0" applyFont="1" applyFill="1"/>
    <xf numFmtId="165" fontId="1" fillId="2" borderId="0" xfId="1" applyNumberFormat="1" applyFill="1"/>
    <xf numFmtId="165" fontId="4" fillId="0" borderId="1" xfId="1" quotePrefix="1" applyNumberFormat="1" applyFont="1" applyBorder="1" applyAlignment="1">
      <alignment horizontal="right"/>
    </xf>
    <xf numFmtId="0" fontId="4" fillId="0" borderId="0" xfId="0" applyFont="1" applyAlignment="1">
      <alignment wrapText="1"/>
    </xf>
    <xf numFmtId="164" fontId="4" fillId="0" borderId="0" xfId="0" applyNumberFormat="1" applyFont="1"/>
    <xf numFmtId="164" fontId="0" fillId="0" borderId="0" xfId="0" applyNumberFormat="1"/>
    <xf numFmtId="165" fontId="0" fillId="0" borderId="0" xfId="0" applyNumberFormat="1"/>
    <xf numFmtId="165" fontId="0" fillId="3" borderId="2" xfId="0" applyNumberFormat="1" applyFill="1" applyBorder="1"/>
    <xf numFmtId="165" fontId="4" fillId="3" borderId="2" xfId="1" applyNumberFormat="1" applyFont="1" applyFill="1" applyBorder="1"/>
    <xf numFmtId="165" fontId="0" fillId="3" borderId="2" xfId="1" applyNumberFormat="1" applyFont="1" applyFill="1" applyBorder="1"/>
    <xf numFmtId="165" fontId="4" fillId="3" borderId="2" xfId="0" applyNumberFormat="1" applyFont="1" applyFill="1" applyBorder="1"/>
    <xf numFmtId="164" fontId="3" fillId="4" borderId="0" xfId="1" applyNumberFormat="1" applyFont="1" applyFill="1"/>
    <xf numFmtId="164" fontId="3" fillId="4" borderId="0" xfId="0" applyNumberFormat="1" applyFont="1" applyFill="1"/>
    <xf numFmtId="164" fontId="3" fillId="4" borderId="1" xfId="0" applyNumberFormat="1" applyFont="1" applyFill="1" applyBorder="1"/>
    <xf numFmtId="0" fontId="9" fillId="0" borderId="0" xfId="0" applyFont="1"/>
    <xf numFmtId="0" fontId="9" fillId="0" borderId="0" xfId="0" applyFont="1" applyAlignment="1">
      <alignment wrapText="1"/>
    </xf>
    <xf numFmtId="44" fontId="4" fillId="3" borderId="2" xfId="2" applyFont="1" applyFill="1" applyBorder="1"/>
    <xf numFmtId="165" fontId="0" fillId="0" borderId="0" xfId="1" applyNumberFormat="1" applyFont="1"/>
    <xf numFmtId="167" fontId="0" fillId="0" borderId="0" xfId="2" applyNumberFormat="1" applyFont="1"/>
    <xf numFmtId="164" fontId="12" fillId="4" borderId="0" xfId="0" applyNumberFormat="1" applyFont="1" applyFill="1"/>
    <xf numFmtId="164" fontId="3" fillId="5" borderId="0" xfId="0" applyNumberFormat="1" applyFont="1" applyFill="1"/>
    <xf numFmtId="164" fontId="6" fillId="5" borderId="0" xfId="0" applyNumberFormat="1" applyFont="1" applyFill="1"/>
    <xf numFmtId="164" fontId="4" fillId="5" borderId="0" xfId="0" applyNumberFormat="1" applyFont="1" applyFill="1"/>
    <xf numFmtId="164" fontId="3" fillId="4" borderId="0" xfId="1" applyNumberFormat="1" applyFont="1" applyFill="1" applyBorder="1"/>
    <xf numFmtId="168" fontId="1" fillId="0" borderId="0" xfId="3" applyNumberFormat="1"/>
    <xf numFmtId="165" fontId="1" fillId="6" borderId="2" xfId="1" applyNumberFormat="1" applyFill="1" applyBorder="1"/>
    <xf numFmtId="0" fontId="14" fillId="0" borderId="0" xfId="0" applyFont="1"/>
    <xf numFmtId="0" fontId="10" fillId="7" borderId="0" xfId="0" applyFont="1" applyFill="1" applyAlignment="1">
      <alignment wrapText="1"/>
    </xf>
    <xf numFmtId="9" fontId="4" fillId="0" borderId="0" xfId="3" applyFont="1" applyAlignment="1">
      <alignment horizontal="center"/>
    </xf>
    <xf numFmtId="0" fontId="13" fillId="0" borderId="0" xfId="0" applyFont="1"/>
    <xf numFmtId="165" fontId="4" fillId="0" borderId="0" xfId="1" quotePrefix="1" applyNumberFormat="1" applyFont="1" applyBorder="1" applyAlignment="1">
      <alignment horizontal="right"/>
    </xf>
    <xf numFmtId="44" fontId="4" fillId="8" borderId="2" xfId="2" applyFont="1" applyFill="1" applyBorder="1"/>
    <xf numFmtId="165" fontId="4" fillId="8" borderId="2" xfId="0" applyNumberFormat="1" applyFont="1" applyFill="1" applyBorder="1"/>
    <xf numFmtId="165" fontId="0" fillId="8" borderId="2" xfId="0" applyNumberFormat="1" applyFill="1" applyBorder="1"/>
    <xf numFmtId="165" fontId="17" fillId="8" borderId="2" xfId="1" applyNumberFormat="1" applyFont="1" applyFill="1" applyBorder="1"/>
    <xf numFmtId="165" fontId="4" fillId="8" borderId="2" xfId="1" applyNumberFormat="1" applyFont="1" applyFill="1" applyBorder="1"/>
    <xf numFmtId="165" fontId="0" fillId="3" borderId="3" xfId="1" applyNumberFormat="1" applyFont="1" applyFill="1" applyBorder="1"/>
    <xf numFmtId="165" fontId="4" fillId="3" borderId="3" xfId="0" applyNumberFormat="1" applyFont="1" applyFill="1" applyBorder="1"/>
    <xf numFmtId="165" fontId="4" fillId="9" borderId="2" xfId="0" applyNumberFormat="1" applyFont="1" applyFill="1" applyBorder="1"/>
    <xf numFmtId="165" fontId="0" fillId="9" borderId="2" xfId="0" applyNumberFormat="1" applyFill="1" applyBorder="1"/>
    <xf numFmtId="165" fontId="1" fillId="9" borderId="2" xfId="1" applyNumberFormat="1" applyFill="1" applyBorder="1"/>
    <xf numFmtId="165" fontId="21" fillId="9" borderId="2" xfId="1" applyNumberFormat="1" applyFont="1" applyFill="1" applyBorder="1"/>
    <xf numFmtId="165" fontId="4" fillId="9" borderId="2" xfId="1" applyNumberFormat="1" applyFont="1" applyFill="1" applyBorder="1"/>
    <xf numFmtId="165" fontId="21" fillId="9" borderId="3" xfId="1" applyNumberFormat="1" applyFont="1" applyFill="1" applyBorder="1"/>
    <xf numFmtId="165" fontId="4" fillId="9" borderId="3" xfId="0" applyNumberFormat="1" applyFont="1" applyFill="1" applyBorder="1"/>
    <xf numFmtId="0" fontId="23" fillId="0" borderId="0" xfId="0" applyFont="1"/>
    <xf numFmtId="165" fontId="23" fillId="0" borderId="0" xfId="0" applyNumberFormat="1" applyFont="1"/>
    <xf numFmtId="0" fontId="22" fillId="0" borderId="0" xfId="0" applyFont="1"/>
    <xf numFmtId="165" fontId="22" fillId="0" borderId="0" xfId="1" applyNumberFormat="1" applyFont="1"/>
    <xf numFmtId="0" fontId="1" fillId="0" borderId="0" xfId="0" applyFont="1"/>
    <xf numFmtId="0" fontId="25" fillId="0" borderId="0" xfId="0" applyFont="1" applyAlignment="1">
      <alignment wrapText="1"/>
    </xf>
    <xf numFmtId="165" fontId="4" fillId="0" borderId="0" xfId="1" applyNumberFormat="1" applyFont="1" applyAlignment="1">
      <alignment horizontal="center"/>
    </xf>
    <xf numFmtId="9" fontId="4" fillId="0" borderId="0" xfId="3" applyFont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5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xmlns="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5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xmlns="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7"/>
  <sheetViews>
    <sheetView tabSelected="1" workbookViewId="0">
      <selection sqref="A1:B1"/>
    </sheetView>
  </sheetViews>
  <sheetFormatPr defaultRowHeight="13.2"/>
  <cols>
    <col min="1" max="1" width="30.33203125" customWidth="1"/>
    <col min="2" max="2" width="12.88671875" customWidth="1"/>
    <col min="4" max="4" width="4.5546875" customWidth="1"/>
    <col min="5" max="5" width="22.6640625" customWidth="1"/>
    <col min="6" max="7" width="13.6640625" customWidth="1"/>
    <col min="11" max="11" width="16.88671875" customWidth="1"/>
    <col min="12" max="13" width="16" customWidth="1"/>
    <col min="14" max="14" width="6.6640625" customWidth="1"/>
    <col min="15" max="15" width="3.88671875" customWidth="1"/>
    <col min="16" max="16" width="16.109375" customWidth="1"/>
    <col min="17" max="17" width="15" style="35" bestFit="1" customWidth="1"/>
  </cols>
  <sheetData>
    <row r="1" spans="1:13" ht="55.5" customHeight="1" thickTop="1" thickBot="1">
      <c r="A1" s="71" t="s">
        <v>85</v>
      </c>
      <c r="B1" s="72"/>
      <c r="C1" s="1"/>
      <c r="D1" s="1"/>
      <c r="E1" s="45" t="s">
        <v>61</v>
      </c>
      <c r="G1" s="68" t="s">
        <v>83</v>
      </c>
      <c r="I1" s="37" t="s">
        <v>48</v>
      </c>
      <c r="M1" s="68" t="s">
        <v>83</v>
      </c>
    </row>
    <row r="2" spans="1:13" ht="13.8" thickTop="1">
      <c r="B2" s="70" t="s">
        <v>46</v>
      </c>
      <c r="C2" s="70"/>
      <c r="D2" s="70"/>
      <c r="E2" s="70"/>
      <c r="F2" s="70"/>
      <c r="G2" s="46"/>
      <c r="I2" s="2"/>
      <c r="J2" s="3"/>
    </row>
    <row r="3" spans="1:13" ht="26.4">
      <c r="A3" s="47" t="s">
        <v>70</v>
      </c>
      <c r="B3" s="4"/>
      <c r="C3" s="5" t="s">
        <v>11</v>
      </c>
      <c r="D3" s="5"/>
      <c r="E3" s="6" t="s">
        <v>47</v>
      </c>
      <c r="F3" s="4"/>
      <c r="G3" s="4"/>
      <c r="H3" s="5" t="s">
        <v>11</v>
      </c>
      <c r="I3" s="7"/>
      <c r="J3" s="8"/>
    </row>
    <row r="4" spans="1:13">
      <c r="B4" s="9">
        <v>2015</v>
      </c>
      <c r="C4" s="1"/>
      <c r="D4" s="1"/>
      <c r="F4" s="9" t="s">
        <v>74</v>
      </c>
      <c r="G4" s="9"/>
      <c r="H4" s="1"/>
      <c r="I4" s="10"/>
      <c r="J4" s="11"/>
    </row>
    <row r="5" spans="1:13">
      <c r="A5" t="s">
        <v>0</v>
      </c>
      <c r="B5" s="4">
        <v>130000000</v>
      </c>
      <c r="C5" s="42">
        <f>B5/$B$5</f>
        <v>1</v>
      </c>
      <c r="D5" s="1"/>
      <c r="E5" s="67" t="s">
        <v>79</v>
      </c>
      <c r="F5" s="4">
        <f>B5*1.15</f>
        <v>149500000</v>
      </c>
      <c r="G5" s="4">
        <f>B5*1.15</f>
        <v>149500000</v>
      </c>
      <c r="H5" s="42">
        <v>1</v>
      </c>
      <c r="I5" s="10"/>
      <c r="J5" s="11"/>
    </row>
    <row r="6" spans="1:13">
      <c r="A6" t="s">
        <v>1</v>
      </c>
      <c r="B6" s="12">
        <f>B5*0.45</f>
        <v>58500000</v>
      </c>
      <c r="C6" s="42">
        <f t="shared" ref="C6:C22" si="0">B6/$B$5</f>
        <v>0.45</v>
      </c>
      <c r="D6" s="1"/>
      <c r="F6" s="25"/>
      <c r="G6" s="51"/>
      <c r="H6" s="42">
        <f>F6/F$5</f>
        <v>0</v>
      </c>
      <c r="I6" s="29">
        <v>2.5</v>
      </c>
      <c r="J6" s="11"/>
    </row>
    <row r="7" spans="1:13">
      <c r="A7" s="6" t="s">
        <v>2</v>
      </c>
      <c r="B7" s="14">
        <f>B5-B6</f>
        <v>71500000</v>
      </c>
      <c r="C7" s="42">
        <f t="shared" si="0"/>
        <v>0.55000000000000004</v>
      </c>
      <c r="D7" s="1"/>
      <c r="E7" s="67" t="s">
        <v>80</v>
      </c>
      <c r="F7" s="28"/>
      <c r="G7" s="50"/>
      <c r="H7" s="42">
        <f t="shared" ref="H7:H22" si="1">F7/F$5</f>
        <v>0</v>
      </c>
      <c r="I7" s="29">
        <v>2.5</v>
      </c>
      <c r="J7" s="11"/>
    </row>
    <row r="8" spans="1:13">
      <c r="B8" s="4"/>
      <c r="C8" s="42"/>
      <c r="D8" s="1"/>
      <c r="F8" s="4"/>
      <c r="G8" s="4"/>
      <c r="H8" s="42"/>
      <c r="I8" s="10"/>
      <c r="J8" s="11"/>
    </row>
    <row r="9" spans="1:13">
      <c r="A9" t="s">
        <v>71</v>
      </c>
      <c r="B9" s="4">
        <f>B5*0.2</f>
        <v>26000000</v>
      </c>
      <c r="C9" s="42">
        <f t="shared" si="0"/>
        <v>0.2</v>
      </c>
      <c r="D9" s="1"/>
      <c r="E9" s="67" t="s">
        <v>77</v>
      </c>
      <c r="F9" s="25"/>
      <c r="G9" s="51"/>
      <c r="H9" s="42">
        <f t="shared" si="1"/>
        <v>0</v>
      </c>
      <c r="I9" s="29">
        <v>2.5</v>
      </c>
      <c r="J9" s="11"/>
    </row>
    <row r="10" spans="1:13">
      <c r="A10" t="s">
        <v>3</v>
      </c>
      <c r="B10" s="4">
        <f>B5*0.1</f>
        <v>13000000</v>
      </c>
      <c r="C10" s="42">
        <f t="shared" si="0"/>
        <v>0.1</v>
      </c>
      <c r="D10" s="1"/>
      <c r="E10" t="s">
        <v>81</v>
      </c>
      <c r="F10" s="25"/>
      <c r="G10" s="51"/>
      <c r="H10" s="42">
        <f t="shared" si="1"/>
        <v>0</v>
      </c>
      <c r="I10" s="29">
        <v>2.5</v>
      </c>
      <c r="J10" s="11"/>
    </row>
    <row r="11" spans="1:13">
      <c r="A11" t="s">
        <v>31</v>
      </c>
      <c r="B11" s="4">
        <v>5000000</v>
      </c>
      <c r="C11" s="42">
        <f t="shared" si="0"/>
        <v>3.8461538461538464E-2</v>
      </c>
      <c r="D11" s="1"/>
      <c r="E11" s="47" t="s">
        <v>62</v>
      </c>
      <c r="F11" s="25"/>
      <c r="G11" s="51"/>
      <c r="H11" s="42">
        <f t="shared" si="1"/>
        <v>0</v>
      </c>
      <c r="I11" s="29">
        <v>2.5</v>
      </c>
      <c r="J11" s="11"/>
    </row>
    <row r="12" spans="1:13">
      <c r="A12" t="s">
        <v>4</v>
      </c>
      <c r="B12" s="15">
        <v>5000000</v>
      </c>
      <c r="C12" s="42">
        <f t="shared" si="0"/>
        <v>3.8461538461538464E-2</v>
      </c>
      <c r="D12" s="1"/>
      <c r="E12" t="s">
        <v>59</v>
      </c>
      <c r="F12" s="25"/>
      <c r="G12" s="51"/>
      <c r="H12" s="42">
        <f t="shared" si="1"/>
        <v>0</v>
      </c>
      <c r="I12" s="29">
        <v>2.5</v>
      </c>
      <c r="J12" s="11"/>
    </row>
    <row r="13" spans="1:13">
      <c r="A13" s="6" t="s">
        <v>5</v>
      </c>
      <c r="B13" s="14">
        <f>SUM(B9:B12)</f>
        <v>49000000</v>
      </c>
      <c r="C13" s="42">
        <f t="shared" si="0"/>
        <v>0.37692307692307692</v>
      </c>
      <c r="D13" s="1"/>
      <c r="F13" s="26"/>
      <c r="G13" s="53"/>
      <c r="H13" s="42">
        <f t="shared" si="1"/>
        <v>0</v>
      </c>
      <c r="I13" s="29">
        <v>2.5</v>
      </c>
      <c r="J13" s="11"/>
    </row>
    <row r="14" spans="1:13">
      <c r="A14" s="6"/>
      <c r="B14" s="14"/>
      <c r="C14" s="42"/>
      <c r="D14" s="1"/>
      <c r="F14" s="14"/>
      <c r="G14" s="14"/>
      <c r="H14" s="42"/>
      <c r="I14" s="13"/>
      <c r="J14" s="11"/>
    </row>
    <row r="15" spans="1:13">
      <c r="A15" s="6" t="s">
        <v>6</v>
      </c>
      <c r="B15" s="14">
        <f>B7-B13</f>
        <v>22500000</v>
      </c>
      <c r="C15" s="42">
        <f t="shared" si="0"/>
        <v>0.17307692307692307</v>
      </c>
      <c r="D15" s="1"/>
      <c r="F15" s="28"/>
      <c r="G15" s="50"/>
      <c r="H15" s="42">
        <f t="shared" si="1"/>
        <v>0</v>
      </c>
      <c r="I15" s="29">
        <v>2.5</v>
      </c>
      <c r="J15" s="11"/>
    </row>
    <row r="16" spans="1:13">
      <c r="B16" s="4"/>
      <c r="C16" s="42"/>
      <c r="D16" s="1"/>
      <c r="F16" s="4"/>
      <c r="G16" s="4"/>
      <c r="H16" s="42"/>
      <c r="I16" s="13"/>
      <c r="J16" s="11"/>
    </row>
    <row r="17" spans="1:14">
      <c r="A17" t="s">
        <v>7</v>
      </c>
      <c r="B17" s="4">
        <v>250000</v>
      </c>
      <c r="C17" s="42">
        <f t="shared" si="0"/>
        <v>1.9230769230769232E-3</v>
      </c>
      <c r="D17" s="1"/>
      <c r="E17" s="65" t="s">
        <v>84</v>
      </c>
      <c r="F17" s="66">
        <v>700000</v>
      </c>
      <c r="G17" s="66">
        <v>700000</v>
      </c>
      <c r="H17" s="42">
        <f t="shared" si="1"/>
        <v>4.6822742474916385E-3</v>
      </c>
      <c r="I17" s="13"/>
      <c r="J17" s="11"/>
    </row>
    <row r="18" spans="1:14">
      <c r="A18" t="s">
        <v>8</v>
      </c>
      <c r="B18" s="4">
        <f>(B48+B52)*0.08</f>
        <v>880000</v>
      </c>
      <c r="C18" s="42">
        <f t="shared" si="0"/>
        <v>6.7692307692307696E-3</v>
      </c>
      <c r="D18" s="1"/>
      <c r="E18" s="47" t="s">
        <v>63</v>
      </c>
      <c r="F18" s="27"/>
      <c r="G18" s="52"/>
      <c r="H18" s="42">
        <f t="shared" si="1"/>
        <v>0</v>
      </c>
      <c r="I18" s="29">
        <v>3</v>
      </c>
      <c r="J18" s="11"/>
    </row>
    <row r="19" spans="1:14">
      <c r="B19" s="4"/>
      <c r="C19" s="42">
        <f t="shared" si="0"/>
        <v>0</v>
      </c>
      <c r="D19" s="1"/>
      <c r="F19" s="4"/>
      <c r="G19" s="4"/>
      <c r="H19" s="42"/>
      <c r="I19" s="13"/>
      <c r="J19" s="11"/>
    </row>
    <row r="20" spans="1:14">
      <c r="A20" t="s">
        <v>9</v>
      </c>
      <c r="B20" s="14">
        <f>B15+B17-B18</f>
        <v>21870000</v>
      </c>
      <c r="C20" s="42">
        <f t="shared" si="0"/>
        <v>0.16823076923076924</v>
      </c>
      <c r="D20" s="1"/>
      <c r="F20" s="28"/>
      <c r="G20" s="50"/>
      <c r="H20" s="42">
        <f t="shared" si="1"/>
        <v>0</v>
      </c>
      <c r="I20" s="29">
        <v>2.5</v>
      </c>
      <c r="J20" s="11"/>
      <c r="K20" s="6" t="s">
        <v>52</v>
      </c>
      <c r="L20" s="14">
        <v>10000000</v>
      </c>
    </row>
    <row r="21" spans="1:14" ht="15" customHeight="1">
      <c r="A21" t="s">
        <v>51</v>
      </c>
      <c r="B21" s="15">
        <f>B20*0.35</f>
        <v>7654499.9999999991</v>
      </c>
      <c r="C21" s="42">
        <f t="shared" si="0"/>
        <v>5.8880769230769223E-2</v>
      </c>
      <c r="D21" s="1"/>
      <c r="E21" s="33" t="s">
        <v>78</v>
      </c>
      <c r="F21" s="25"/>
      <c r="G21" s="51"/>
      <c r="H21" s="42">
        <f t="shared" si="1"/>
        <v>0</v>
      </c>
      <c r="I21" s="29">
        <v>2.5</v>
      </c>
      <c r="J21" s="11"/>
      <c r="K21" t="s">
        <v>53</v>
      </c>
      <c r="L21" s="35"/>
    </row>
    <row r="22" spans="1:14">
      <c r="A22" s="6" t="s">
        <v>10</v>
      </c>
      <c r="B22" s="14">
        <f>B20-B21</f>
        <v>14215500</v>
      </c>
      <c r="C22" s="42">
        <f t="shared" si="0"/>
        <v>0.10935</v>
      </c>
      <c r="D22" s="1"/>
      <c r="F22" s="28"/>
      <c r="G22" s="50"/>
      <c r="H22" s="42">
        <f t="shared" si="1"/>
        <v>0</v>
      </c>
      <c r="I22" s="41">
        <v>2.5</v>
      </c>
      <c r="J22" s="11"/>
      <c r="K22" t="s">
        <v>54</v>
      </c>
      <c r="L22" s="36"/>
    </row>
    <row r="23" spans="1:14">
      <c r="B23" s="4"/>
      <c r="C23" s="1"/>
      <c r="D23" s="1"/>
      <c r="I23" s="16"/>
      <c r="J23" s="3"/>
      <c r="K23" t="s">
        <v>55</v>
      </c>
      <c r="L23" s="35"/>
    </row>
    <row r="24" spans="1:14">
      <c r="A24" s="6" t="s">
        <v>40</v>
      </c>
      <c r="B24" s="17">
        <f>B22/B27</f>
        <v>1.4215500000000001</v>
      </c>
      <c r="C24" s="1"/>
      <c r="D24" s="1"/>
      <c r="F24" s="34"/>
      <c r="G24" s="49"/>
      <c r="I24" s="30">
        <v>2.5</v>
      </c>
      <c r="J24" s="3"/>
      <c r="K24" s="6" t="s">
        <v>56</v>
      </c>
      <c r="L24" s="14"/>
    </row>
    <row r="25" spans="1:14">
      <c r="A25" s="6" t="s">
        <v>41</v>
      </c>
      <c r="B25" s="34"/>
      <c r="C25" s="17"/>
      <c r="D25" s="17"/>
      <c r="E25" s="17"/>
      <c r="F25" s="34"/>
      <c r="G25" s="49"/>
      <c r="I25" s="30">
        <v>10</v>
      </c>
      <c r="J25" s="3"/>
    </row>
    <row r="26" spans="1:14">
      <c r="A26" s="6"/>
      <c r="B26" s="4"/>
      <c r="C26" s="1"/>
      <c r="D26" s="1"/>
      <c r="F26" s="4"/>
      <c r="G26" s="4"/>
      <c r="J26" s="3"/>
    </row>
    <row r="27" spans="1:14">
      <c r="A27" s="6" t="s">
        <v>39</v>
      </c>
      <c r="B27" s="4">
        <v>10000000</v>
      </c>
      <c r="C27" s="1"/>
      <c r="D27" s="1"/>
      <c r="F27" s="4">
        <v>10000000</v>
      </c>
      <c r="G27" s="4">
        <v>10000000</v>
      </c>
      <c r="I27" s="2"/>
      <c r="J27" s="3"/>
    </row>
    <row r="28" spans="1:14">
      <c r="A28" s="6" t="s">
        <v>42</v>
      </c>
      <c r="B28" s="26"/>
      <c r="C28" s="1"/>
      <c r="D28" s="1"/>
      <c r="F28" s="26"/>
      <c r="G28" s="53"/>
      <c r="H28" s="3"/>
      <c r="I28" s="30">
        <v>10</v>
      </c>
      <c r="J28" s="3"/>
      <c r="K28" s="3"/>
      <c r="L28" s="3"/>
      <c r="M28" s="3"/>
      <c r="N28" s="3"/>
    </row>
    <row r="29" spans="1:14">
      <c r="A29" s="6" t="s">
        <v>82</v>
      </c>
      <c r="B29" s="4"/>
      <c r="C29" s="1"/>
      <c r="D29" s="1"/>
      <c r="F29" s="4"/>
      <c r="G29" s="4"/>
      <c r="H29" s="3"/>
      <c r="I29" s="38">
        <f>SUM(I6:I28)</f>
        <v>53</v>
      </c>
      <c r="J29" s="3"/>
      <c r="L29" s="6" t="s">
        <v>45</v>
      </c>
      <c r="M29" s="6"/>
    </row>
    <row r="30" spans="1:14">
      <c r="A30" s="18"/>
      <c r="B30" s="19"/>
      <c r="C30" s="11"/>
      <c r="D30" s="11"/>
      <c r="E30" s="3"/>
      <c r="F30" s="19"/>
      <c r="G30" s="19"/>
      <c r="H30" s="3"/>
      <c r="I30" s="2"/>
      <c r="J30" s="3"/>
    </row>
    <row r="31" spans="1:14">
      <c r="B31" s="69" t="s">
        <v>44</v>
      </c>
      <c r="C31" s="69"/>
      <c r="D31" s="69"/>
      <c r="E31" s="69"/>
      <c r="H31" s="3"/>
      <c r="I31" s="2"/>
      <c r="J31" s="3"/>
      <c r="L31" s="9" t="s">
        <v>74</v>
      </c>
      <c r="M31" s="9"/>
    </row>
    <row r="32" spans="1:14">
      <c r="B32" s="20" t="s">
        <v>75</v>
      </c>
      <c r="C32" s="1"/>
      <c r="D32" s="1"/>
      <c r="E32" s="24"/>
      <c r="F32" s="20" t="s">
        <v>76</v>
      </c>
      <c r="G32" s="48"/>
      <c r="H32" s="3"/>
      <c r="I32" s="2"/>
      <c r="J32" s="3"/>
      <c r="K32" t="s">
        <v>10</v>
      </c>
      <c r="L32" s="28"/>
      <c r="M32" s="56"/>
      <c r="N32" s="30">
        <v>2</v>
      </c>
    </row>
    <row r="33" spans="1:14">
      <c r="A33" t="s">
        <v>12</v>
      </c>
      <c r="B33" s="4">
        <v>5000000</v>
      </c>
      <c r="C33" s="1"/>
      <c r="D33" s="1"/>
      <c r="F33" s="25"/>
      <c r="G33" s="57"/>
      <c r="H33" s="3"/>
      <c r="I33" s="30">
        <v>3</v>
      </c>
      <c r="J33" s="3"/>
      <c r="K33" t="s">
        <v>32</v>
      </c>
      <c r="L33" s="25"/>
      <c r="M33" s="57"/>
      <c r="N33" s="30">
        <v>2.5</v>
      </c>
    </row>
    <row r="34" spans="1:14">
      <c r="A34" s="47" t="s">
        <v>49</v>
      </c>
      <c r="B34" s="4">
        <f>(B5/365)*30</f>
        <v>10684931.506849315</v>
      </c>
      <c r="C34" s="1"/>
      <c r="D34" s="1"/>
      <c r="E34" s="47" t="s">
        <v>65</v>
      </c>
      <c r="F34" s="43"/>
      <c r="G34" s="58"/>
      <c r="H34" s="3"/>
      <c r="I34" s="30">
        <v>3</v>
      </c>
      <c r="J34" s="3"/>
      <c r="N34" s="2"/>
    </row>
    <row r="35" spans="1:14">
      <c r="A35" s="47" t="s">
        <v>50</v>
      </c>
      <c r="B35" s="4">
        <f>(B6/365)*45</f>
        <v>7212328.7671232875</v>
      </c>
      <c r="C35" s="1"/>
      <c r="D35" s="1"/>
      <c r="E35" s="47" t="s">
        <v>66</v>
      </c>
      <c r="F35" s="43"/>
      <c r="G35" s="58"/>
      <c r="H35" s="3"/>
      <c r="I35" s="30">
        <v>3</v>
      </c>
      <c r="J35" s="3"/>
      <c r="K35" t="s">
        <v>13</v>
      </c>
      <c r="L35" s="25"/>
      <c r="M35" s="57"/>
      <c r="N35" s="30">
        <v>2.5</v>
      </c>
    </row>
    <row r="36" spans="1:14">
      <c r="A36" t="s">
        <v>14</v>
      </c>
      <c r="B36" s="15">
        <v>5000000</v>
      </c>
      <c r="C36" s="1"/>
      <c r="D36" s="1"/>
      <c r="E36" t="s">
        <v>57</v>
      </c>
      <c r="F36" s="25"/>
      <c r="G36" s="57"/>
      <c r="H36" s="3"/>
      <c r="I36" s="30">
        <v>2.5</v>
      </c>
      <c r="J36" s="3"/>
      <c r="K36" t="s">
        <v>19</v>
      </c>
      <c r="L36" s="25"/>
      <c r="M36" s="57"/>
      <c r="N36" s="30">
        <v>2.5</v>
      </c>
    </row>
    <row r="37" spans="1:14">
      <c r="A37" t="s">
        <v>15</v>
      </c>
      <c r="B37" s="4">
        <f>SUM(B33:B36)</f>
        <v>27897260.273972601</v>
      </c>
      <c r="C37" s="1"/>
      <c r="D37" s="1"/>
      <c r="F37" s="28"/>
      <c r="G37" s="56"/>
      <c r="H37" s="3"/>
      <c r="I37" s="30">
        <v>2.5</v>
      </c>
      <c r="J37" s="3"/>
      <c r="K37" t="s">
        <v>14</v>
      </c>
      <c r="L37" s="25"/>
      <c r="M37" s="57"/>
      <c r="N37" s="30">
        <v>2.5</v>
      </c>
    </row>
    <row r="38" spans="1:14">
      <c r="B38" s="4"/>
      <c r="C38" s="1"/>
      <c r="D38" s="1"/>
      <c r="F38" s="4"/>
      <c r="G38" s="4"/>
      <c r="H38" s="3"/>
      <c r="I38" s="2"/>
      <c r="J38" s="3"/>
      <c r="K38" t="s">
        <v>33</v>
      </c>
      <c r="L38" s="25"/>
      <c r="M38" s="57"/>
      <c r="N38" s="30">
        <v>2.5</v>
      </c>
    </row>
    <row r="39" spans="1:14">
      <c r="A39" t="s">
        <v>16</v>
      </c>
      <c r="B39" s="4">
        <v>50000000</v>
      </c>
      <c r="C39" s="1"/>
      <c r="D39" s="1"/>
      <c r="E39" t="s">
        <v>38</v>
      </c>
      <c r="F39" s="25"/>
      <c r="G39" s="57"/>
      <c r="H39" s="3"/>
      <c r="I39" s="30">
        <v>2.5</v>
      </c>
      <c r="J39" s="3"/>
      <c r="K39" t="s">
        <v>34</v>
      </c>
      <c r="L39" s="25"/>
      <c r="M39" s="57"/>
      <c r="N39" s="30">
        <v>2.5</v>
      </c>
    </row>
    <row r="40" spans="1:14" ht="15" customHeight="1">
      <c r="A40" s="44" t="s">
        <v>60</v>
      </c>
      <c r="B40" s="15">
        <v>5000000</v>
      </c>
      <c r="C40" s="1"/>
      <c r="D40" s="1"/>
      <c r="E40" t="s">
        <v>43</v>
      </c>
      <c r="F40" s="27"/>
      <c r="G40" s="59"/>
      <c r="H40" s="3"/>
      <c r="I40" s="30">
        <v>3</v>
      </c>
      <c r="J40" s="3"/>
      <c r="K40" s="21" t="s">
        <v>35</v>
      </c>
      <c r="L40" s="28"/>
      <c r="M40" s="56"/>
      <c r="N40" s="30">
        <v>2.5</v>
      </c>
    </row>
    <row r="41" spans="1:14">
      <c r="A41" t="s">
        <v>17</v>
      </c>
      <c r="B41" s="4">
        <f>B39-B40</f>
        <v>45000000</v>
      </c>
      <c r="C41" s="1"/>
      <c r="D41" s="1"/>
      <c r="F41" s="26"/>
      <c r="G41" s="60"/>
      <c r="H41" s="3"/>
      <c r="I41" s="30">
        <v>1</v>
      </c>
      <c r="J41" s="3"/>
      <c r="N41" s="2"/>
    </row>
    <row r="42" spans="1:14">
      <c r="B42" s="4"/>
      <c r="C42" s="1"/>
      <c r="D42" s="1"/>
      <c r="F42" s="4"/>
      <c r="G42" s="4"/>
      <c r="H42" s="3"/>
      <c r="I42" s="2"/>
      <c r="J42" s="3"/>
      <c r="K42" t="s">
        <v>16</v>
      </c>
      <c r="L42" s="25"/>
      <c r="M42" s="57"/>
      <c r="N42" s="30">
        <v>2.5</v>
      </c>
    </row>
    <row r="43" spans="1:14">
      <c r="A43" t="s">
        <v>14</v>
      </c>
      <c r="B43" s="4">
        <v>5000000</v>
      </c>
      <c r="C43" s="1"/>
      <c r="D43" s="1"/>
      <c r="E43" t="s">
        <v>38</v>
      </c>
      <c r="F43" s="54"/>
      <c r="G43" s="61"/>
      <c r="H43" s="3"/>
      <c r="I43" s="30">
        <v>2.5</v>
      </c>
      <c r="J43" s="3"/>
      <c r="K43" t="s">
        <v>14</v>
      </c>
      <c r="N43" s="2"/>
    </row>
    <row r="44" spans="1:14">
      <c r="B44" s="4"/>
      <c r="C44" s="1"/>
      <c r="D44" s="1"/>
      <c r="F44" s="4"/>
      <c r="G44" s="4"/>
      <c r="H44" s="3"/>
      <c r="I44" s="2"/>
      <c r="J44" s="3"/>
      <c r="N44" s="2"/>
    </row>
    <row r="45" spans="1:14">
      <c r="A45" s="6" t="s">
        <v>18</v>
      </c>
      <c r="B45" s="14">
        <f>B37+B41+B43</f>
        <v>77897260.273972601</v>
      </c>
      <c r="C45" s="1"/>
      <c r="D45" s="1"/>
      <c r="F45" s="55"/>
      <c r="G45" s="62"/>
      <c r="H45" s="3"/>
      <c r="I45" s="30">
        <v>3</v>
      </c>
      <c r="J45" s="3"/>
      <c r="K45" t="s">
        <v>36</v>
      </c>
      <c r="L45" s="25"/>
      <c r="M45" s="57"/>
      <c r="N45" s="30">
        <v>2.5</v>
      </c>
    </row>
    <row r="46" spans="1:14">
      <c r="B46" s="4"/>
      <c r="C46" s="1"/>
      <c r="D46" s="1"/>
      <c r="F46" s="4"/>
      <c r="G46" s="4"/>
      <c r="H46" s="3"/>
      <c r="I46" s="2"/>
      <c r="J46" s="3"/>
      <c r="N46" s="2"/>
    </row>
    <row r="47" spans="1:14">
      <c r="A47" t="s">
        <v>20</v>
      </c>
      <c r="B47" s="4">
        <v>10000000</v>
      </c>
      <c r="C47" s="1"/>
      <c r="D47" s="1"/>
      <c r="E47" t="s">
        <v>72</v>
      </c>
      <c r="F47" s="25"/>
      <c r="G47" s="57"/>
      <c r="H47" s="3"/>
      <c r="I47" s="30">
        <v>2.5</v>
      </c>
      <c r="J47" s="3"/>
      <c r="K47" t="s">
        <v>37</v>
      </c>
      <c r="L47" s="28"/>
      <c r="M47" s="56"/>
      <c r="N47" s="30">
        <v>2.5</v>
      </c>
    </row>
    <row r="48" spans="1:14">
      <c r="A48" t="s">
        <v>21</v>
      </c>
      <c r="B48" s="4">
        <v>2000000</v>
      </c>
      <c r="C48" s="1"/>
      <c r="D48" s="1"/>
      <c r="E48" t="s">
        <v>38</v>
      </c>
      <c r="F48" s="25"/>
      <c r="G48" s="57"/>
      <c r="H48" s="3"/>
      <c r="I48" s="30">
        <v>2.5</v>
      </c>
      <c r="J48" s="3"/>
      <c r="N48" s="40">
        <f>SUM(N32:N47)</f>
        <v>27</v>
      </c>
    </row>
    <row r="49" spans="1:14">
      <c r="A49" t="s">
        <v>29</v>
      </c>
      <c r="B49" s="15">
        <v>1376712</v>
      </c>
      <c r="C49" s="1"/>
      <c r="D49" s="1"/>
      <c r="E49" t="s">
        <v>38</v>
      </c>
      <c r="F49" s="25"/>
      <c r="G49" s="57"/>
      <c r="H49" s="3"/>
      <c r="I49" s="30">
        <v>2.5</v>
      </c>
      <c r="J49" s="3"/>
    </row>
    <row r="50" spans="1:14">
      <c r="A50" t="s">
        <v>28</v>
      </c>
      <c r="B50" s="4">
        <f>SUM(B47:B49)</f>
        <v>13376712</v>
      </c>
      <c r="C50" s="1"/>
      <c r="D50" s="1"/>
      <c r="F50" s="28"/>
      <c r="G50" s="56"/>
      <c r="H50" s="3"/>
      <c r="I50" s="30">
        <v>2.5</v>
      </c>
      <c r="J50" s="3"/>
      <c r="L50" s="23"/>
      <c r="M50" s="23"/>
      <c r="N50" s="22">
        <f>I29+I62+N48</f>
        <v>135</v>
      </c>
    </row>
    <row r="51" spans="1:14">
      <c r="B51" s="4"/>
      <c r="C51" s="1"/>
      <c r="D51" s="1"/>
      <c r="F51" s="4"/>
      <c r="G51" s="4"/>
      <c r="H51" s="3"/>
      <c r="I51" s="2"/>
      <c r="J51" s="3"/>
    </row>
    <row r="52" spans="1:14">
      <c r="A52" t="s">
        <v>22</v>
      </c>
      <c r="B52" s="4">
        <v>9000000</v>
      </c>
      <c r="C52" s="1"/>
      <c r="D52" s="1"/>
      <c r="E52" s="32" t="s">
        <v>73</v>
      </c>
      <c r="F52" s="26"/>
      <c r="G52" s="60"/>
      <c r="H52" s="3"/>
      <c r="I52" s="30">
        <v>2.5</v>
      </c>
      <c r="J52" s="3"/>
    </row>
    <row r="53" spans="1:14">
      <c r="B53" s="4"/>
      <c r="C53" s="1"/>
      <c r="D53" s="1"/>
      <c r="F53" s="4"/>
      <c r="G53" s="4"/>
      <c r="H53" s="3"/>
      <c r="I53" s="2"/>
      <c r="J53" s="3"/>
    </row>
    <row r="54" spans="1:14">
      <c r="A54" t="s">
        <v>27</v>
      </c>
      <c r="B54" s="4">
        <f>B50+B52</f>
        <v>22376712</v>
      </c>
      <c r="C54" s="1"/>
      <c r="D54" s="1"/>
      <c r="F54" s="28"/>
      <c r="G54" s="56"/>
      <c r="H54" s="3"/>
      <c r="I54" s="30">
        <v>2.5</v>
      </c>
      <c r="J54" s="3"/>
    </row>
    <row r="55" spans="1:14">
      <c r="B55" s="4"/>
      <c r="C55" s="1"/>
      <c r="D55" s="1"/>
      <c r="F55" s="4"/>
      <c r="G55" s="4"/>
      <c r="H55" s="3"/>
      <c r="I55" s="2"/>
      <c r="J55" s="3"/>
    </row>
    <row r="56" spans="1:14">
      <c r="A56" t="s">
        <v>23</v>
      </c>
      <c r="B56" s="4">
        <v>1000</v>
      </c>
      <c r="C56" s="1"/>
      <c r="D56" s="1"/>
      <c r="E56" t="s">
        <v>38</v>
      </c>
      <c r="F56" s="25"/>
      <c r="G56" s="57"/>
      <c r="H56" s="3"/>
      <c r="I56" s="30">
        <v>2.5</v>
      </c>
      <c r="J56" s="3"/>
    </row>
    <row r="57" spans="1:14">
      <c r="A57" t="s">
        <v>24</v>
      </c>
      <c r="B57" s="4">
        <v>9999000</v>
      </c>
      <c r="C57" s="1"/>
      <c r="D57" s="1"/>
      <c r="E57" t="s">
        <v>38</v>
      </c>
      <c r="F57" s="25"/>
      <c r="G57" s="57"/>
      <c r="H57" s="3"/>
      <c r="I57" s="30">
        <v>2.5</v>
      </c>
      <c r="J57" s="3"/>
      <c r="L57" s="6"/>
    </row>
    <row r="58" spans="1:14">
      <c r="A58" t="s">
        <v>25</v>
      </c>
      <c r="B58" s="15">
        <v>45520548</v>
      </c>
      <c r="C58" s="1"/>
      <c r="D58" s="1"/>
      <c r="F58" s="25"/>
      <c r="G58" s="57"/>
      <c r="H58" s="3"/>
      <c r="I58" s="30">
        <v>3</v>
      </c>
      <c r="J58" s="3"/>
    </row>
    <row r="59" spans="1:14" ht="17.399999999999999">
      <c r="A59" t="s">
        <v>26</v>
      </c>
      <c r="B59" s="4">
        <f>SUM(B56:B58)</f>
        <v>55520548</v>
      </c>
      <c r="C59" s="1"/>
      <c r="D59" s="1"/>
      <c r="F59" s="28"/>
      <c r="G59" s="56"/>
      <c r="H59" s="3"/>
      <c r="I59" s="30">
        <v>3</v>
      </c>
      <c r="J59" s="3"/>
      <c r="L59" s="73" t="s">
        <v>58</v>
      </c>
      <c r="M59" s="73"/>
    </row>
    <row r="60" spans="1:14">
      <c r="B60" s="4"/>
      <c r="C60" s="1"/>
      <c r="D60" s="1"/>
      <c r="F60" s="4"/>
      <c r="G60" s="4"/>
      <c r="H60" s="3"/>
      <c r="I60" s="2"/>
      <c r="J60" s="3"/>
    </row>
    <row r="61" spans="1:14">
      <c r="A61" s="6" t="s">
        <v>30</v>
      </c>
      <c r="B61" s="14">
        <f>B54+B59</f>
        <v>77897260</v>
      </c>
      <c r="C61" s="1"/>
      <c r="D61" s="1"/>
      <c r="F61" s="28"/>
      <c r="G61" s="56"/>
      <c r="H61" s="3"/>
      <c r="I61" s="31">
        <v>3</v>
      </c>
      <c r="J61" s="3"/>
    </row>
    <row r="62" spans="1:14">
      <c r="B62" s="4"/>
      <c r="C62" s="1"/>
      <c r="D62" s="1"/>
      <c r="I62" s="39">
        <f>SUM(I33:I61)</f>
        <v>55</v>
      </c>
    </row>
    <row r="63" spans="1:14">
      <c r="A63" s="63" t="s">
        <v>67</v>
      </c>
      <c r="B63" s="64"/>
      <c r="C63" s="63"/>
      <c r="D63" s="32"/>
      <c r="I63" s="2"/>
      <c r="K63" s="24">
        <v>0</v>
      </c>
    </row>
    <row r="64" spans="1:14">
      <c r="A64" s="63" t="s">
        <v>68</v>
      </c>
      <c r="B64" s="63"/>
      <c r="C64" s="64"/>
      <c r="D64" s="32"/>
      <c r="F64" s="24"/>
    </row>
    <row r="65" spans="1:7">
      <c r="A65" s="63" t="s">
        <v>64</v>
      </c>
      <c r="B65" s="64"/>
      <c r="C65" s="63"/>
      <c r="D65" s="32"/>
      <c r="F65" s="24"/>
      <c r="G65" s="24"/>
    </row>
    <row r="66" spans="1:7">
      <c r="A66" s="63" t="s">
        <v>69</v>
      </c>
      <c r="B66" s="63"/>
      <c r="C66" s="63"/>
      <c r="D66" s="32"/>
    </row>
    <row r="67" spans="1:7">
      <c r="E67" s="24"/>
    </row>
  </sheetData>
  <mergeCells count="4">
    <mergeCell ref="B31:E31"/>
    <mergeCell ref="B2:F2"/>
    <mergeCell ref="A1:B1"/>
    <mergeCell ref="L59:M59"/>
  </mergeCells>
  <phoneticPr fontId="8" type="noConversion"/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Fleetwood Associates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G. Mintz</dc:creator>
  <cp:lastModifiedBy>Abraham</cp:lastModifiedBy>
  <dcterms:created xsi:type="dcterms:W3CDTF">2008-12-03T20:07:51Z</dcterms:created>
  <dcterms:modified xsi:type="dcterms:W3CDTF">2016-07-15T01:14:59Z</dcterms:modified>
</cp:coreProperties>
</file>